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02" sheetId="3" r:id="rId3"/>
  </sheets>
  <definedNames/>
  <calcPr/>
  <webPublishing/>
</workbook>
</file>

<file path=xl/sharedStrings.xml><?xml version="1.0" encoding="utf-8"?>
<sst xmlns="http://schemas.openxmlformats.org/spreadsheetml/2006/main" count="717" uniqueCount="261">
  <si>
    <t>Firma: Atelier PROMIKA s.r.o.</t>
  </si>
  <si>
    <t>Rekapitulace ceny</t>
  </si>
  <si>
    <t>Stavba: 2229 - II/101 Kladno, Vrapická – havárie odvodnění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</si>
  <si>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</si>
  <si>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</si>
  <si>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</si>
  <si>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</si>
  <si>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</si>
  <si>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</si>
  <si>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</si>
  <si>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</si>
  <si>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</si>
  <si>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</si>
  <si>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</si>
  <si>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</si>
  <si>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2229</t>
  </si>
  <si>
    <t>II/101 Kladno, Vrapická – havárie odvodnění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</si>
  <si>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</si>
  <si>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</si>
  <si>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</si>
  <si>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</si>
  <si>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</si>
  <si>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</si>
  <si>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</si>
  <si>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</si>
  <si>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</si>
  <si>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</si>
  <si>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</si>
  <si>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</si>
  <si>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</si>
  <si>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</si>
  <si>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</si>
  <si>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</si>
  <si>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</si>
  <si>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</si>
  <si>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</si>
  <si>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</si>
  <si>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</si>
  <si>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</si>
  <si>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</si>
  <si>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</si>
  <si>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</si>
  <si>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</si>
  <si>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</si>
  <si>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</si>
  <si>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</si>
  <si>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</si>
  <si>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</si>
  <si>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</si>
  <si>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</si>
  <si>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</si>
  <si>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zemina, kamenivo, podkladní nestmelené vrstvy</t>
  </si>
  <si>
    <t>VV</t>
  </si>
  <si>
    <t>dle pol. 122736: 167,7*1,8=301,860 [A] 
dle pol. 12932: 9,0*0,5*1,8=8,100 [B] 
Celkem: A+B=309,960 [C]</t>
  </si>
  <si>
    <t>b</t>
  </si>
  <si>
    <t>beton, příp. železobeton</t>
  </si>
  <si>
    <t>dle pol. 966116: 4,0*2,4=9,600 [A]</t>
  </si>
  <si>
    <t>c</t>
  </si>
  <si>
    <t>živice, podkladní stmelené vrstvy</t>
  </si>
  <si>
    <t>dle pol. 113336: 3,769*2,3=8,669 [A]</t>
  </si>
  <si>
    <t>014212</t>
  </si>
  <si>
    <t/>
  </si>
  <si>
    <t>POPLATKY ZA ZEMNÍK - ORNICE</t>
  </si>
  <si>
    <t>pořízení ornice / zeminy schopné zúrodnění dle dispozic zhotovitele</t>
  </si>
  <si>
    <t>dle pol. 18222: 424,7*0,15*1,8=114,669 [A]</t>
  </si>
  <si>
    <t>02710</t>
  </si>
  <si>
    <t>POMOC PRÁCE ZŘÍZ NEBO ZAJIŠŤ OBJÍŽĎKY A PŘÍSTUP CESTY</t>
  </si>
  <si>
    <t>KPL</t>
  </si>
  <si>
    <t>Dopravně inženýrská opatření 
pol. zahrnuje 
- vypracování podrobného návrhu DIO, projednání s DO, zajištění DIR 
- osazení DZ vč. příslušenství dle TP66 (schema B/3),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</si>
  <si>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02730</t>
  </si>
  <si>
    <t>POMOC PRÁCE ZŘÍZ NEBO ZAJIŠŤ OCHRANU INŽENÝRSKÝCH SÍTÍ</t>
  </si>
  <si>
    <t>Provedení části "SO 01 Havárie odvodnění" dle přiložené dokumentace a soupisu prací 
Ocenění dle přílohy "SO 01_příloha_SP.xlsx" 
celková cena k doplnění do rozpočtu označena zeleně - pole z listu "Rekapitulace stavby" celkem cena bez DPH 
POZN.: Množství 0,5 KPL = investice poloviny dílčího SO, dle dohody investorů.</t>
  </si>
  <si>
    <t>7</t>
  </si>
  <si>
    <t>Vytýčení inženýrských sítí jejich správci</t>
  </si>
  <si>
    <t>8</t>
  </si>
  <si>
    <t>029113</t>
  </si>
  <si>
    <t>OSTATNÍ POŽADAVKY - GEODETICKÉ ZAMĚŘENÍ - CELKY</t>
  </si>
  <si>
    <t>KUS</t>
  </si>
  <si>
    <t>zaměření skutečného provedení stavby</t>
  </si>
  <si>
    <t>02920</t>
  </si>
  <si>
    <t>OSTATNÍ POŽADAVKY - OCHRANA ŽIVOTNÍHO PROSTŘEDÍ</t>
  </si>
  <si>
    <t>Čištění komunikací a prostor dotčených výstavbou</t>
  </si>
  <si>
    <t>02940</t>
  </si>
  <si>
    <t>OSTATNÍ POŽADAVKY - VYPRACOVÁNÍ DOKUMENTACE</t>
  </si>
  <si>
    <t>Pasportizace přilehlých objektů před a po realizaci stavby vč. vyhodnocení</t>
  </si>
  <si>
    <t>11</t>
  </si>
  <si>
    <t>02943</t>
  </si>
  <si>
    <t>OSTATNÍ POŽADAVKY - VYPRACOVÁNÍ RDS</t>
  </si>
  <si>
    <t>12</t>
  </si>
  <si>
    <t>02944</t>
  </si>
  <si>
    <t>OSTAT POŽADAVKY - DOKUMENTACE SKUTEČ PROVEDENÍ V DIGIT FORMĚ</t>
  </si>
  <si>
    <t>vč. příp. tištěné formy, dle požadavku objednatele / dle SOD</t>
  </si>
  <si>
    <t>13</t>
  </si>
  <si>
    <t>02946</t>
  </si>
  <si>
    <t>OSTAT POŽADAVKY - FOTODOKUMENTACE</t>
  </si>
  <si>
    <t>Zdokumentování průběhu a výsledku stavby</t>
  </si>
  <si>
    <t>14</t>
  </si>
  <si>
    <t>03100</t>
  </si>
  <si>
    <t>ZAŘÍZENÍ STAVENIŠTĚ - ZŘÍZENÍ, PROVOZ, DEMONTÁŽ</t>
  </si>
  <si>
    <t>kompletní provedení ZS vč. zajištění BOZP a vč. následného uvedení ploch ZS do původního, resp. dohodnutého stavu 
zabezpečení stavby, oplocení, buňky, sanita, energie</t>
  </si>
  <si>
    <t>Zemní práce</t>
  </si>
  <si>
    <t>15</t>
  </si>
  <si>
    <t>11120</t>
  </si>
  <si>
    <t>ODSTRANĚNÍ KŘOVIN</t>
  </si>
  <si>
    <t>M2</t>
  </si>
  <si>
    <t>vč. likvidace dřevní hmoty dle dispozic zhotovitele</t>
  </si>
  <si>
    <t>odstranění křovin 
29,2+5,9=35,100 [A]</t>
  </si>
  <si>
    <t>16</t>
  </si>
  <si>
    <t>113336</t>
  </si>
  <si>
    <t>ODSTRAN PODKL ZPEVNĚNÝCH PLOCH S ASFALT POJIVEM, ODVOZ DO 12KM</t>
  </si>
  <si>
    <t>M3</t>
  </si>
  <si>
    <t>vč. odvozu a uložení na obalovně / recyklačním středisku s provozním zařízením pro použití / zpracování znovuzískané asfaltové směsi dle dispozic zhotovitele, vzdálenost uvedena orientačně 
Předpoklad vybourání asfaltových vrstev v hodnotách PAU třídy ZAS-T1 – ZAS-T3.</t>
  </si>
  <si>
    <t>odstranění podkladních vrstev vozovky v tl. cca 180 mm  
(0,125*167,5)*0,18=3,769 [A]</t>
  </si>
  <si>
    <t>17</t>
  </si>
  <si>
    <t>11372</t>
  </si>
  <si>
    <t>FRÉZOVÁNÍ ZPEVNĚNÝCH PLOCH ASFALTOVÝCH</t>
  </si>
  <si>
    <t>vč. odvozu a uskladnění dle dispozic zhotovitele 
POZN.: Povinný odkup frézované zhotovitelem! 
Materiál není odpadem!</t>
  </si>
  <si>
    <t>odstranění asfalt. vrstev vozovky frézováním v tl.40 mm  
(0,5*167,5+0,25*167,5)*0,04=5,025 [A]</t>
  </si>
  <si>
    <t>18</t>
  </si>
  <si>
    <t>113764</t>
  </si>
  <si>
    <t>FRÉZOVÁNÍ DRÁŽKY PRŮŘEZU DO 400MM2 V ASFALTOVÉ VOZOVCE</t>
  </si>
  <si>
    <t>M</t>
  </si>
  <si>
    <t>příprava drážky pro zálivku, vč. vyčištění drážky a likvidace odpadu (rozměry min. 12/25 mm)</t>
  </si>
  <si>
    <t>19</t>
  </si>
  <si>
    <t>122736</t>
  </si>
  <si>
    <t>ODKOPÁVKY A PROKOPÁVKY OBECNÉ TŘ. I, ODVOZ DO 12KM</t>
  </si>
  <si>
    <t>vč. odvozu na recyklační středisko / trvalou skládku dle dispozic zhotovitele, vzdálenost uvedena orientačně</t>
  </si>
  <si>
    <t>výkop - komunikace 
(99+20+10)*1,3=167,700 [A]</t>
  </si>
  <si>
    <t>20</t>
  </si>
  <si>
    <t>125736</t>
  </si>
  <si>
    <t>VYKOPÁVKY ZE ZEMNÍKŮ A SKLÁDEK TŘ. I, ODVOZ DO 12KM</t>
  </si>
  <si>
    <t>vč. dopravy ornice / zeminy schopné zúrodnění dle dispozic zhotovitele, vzdálenost uvedena orientačně</t>
  </si>
  <si>
    <t>dle pol. 18222: 424,7*0,15=63,705 [A]</t>
  </si>
  <si>
    <t>21</t>
  </si>
  <si>
    <t>12932</t>
  </si>
  <si>
    <t>ČIŠTĚNÍ PŘÍKOPŮ OD NÁNOSU DO 0,5M3/M</t>
  </si>
  <si>
    <t>vč. odvozu a uložení na recyklační středisko / trvalou skládku dle dispozic zhotovitele, vzdálenost uvedena orientačně</t>
  </si>
  <si>
    <t>pročištění a reprofilace příkopu 
9,0=9,000 [A]</t>
  </si>
  <si>
    <t>22</t>
  </si>
  <si>
    <t>17120</t>
  </si>
  <si>
    <t>ULOŽENÍ SYPANINY DO NÁSYPŮ A NA SKLÁDKY BEZ ZHUTNĚNÍ</t>
  </si>
  <si>
    <t>dle pol. 122736: 167,7=167,700 [A]</t>
  </si>
  <si>
    <t>23</t>
  </si>
  <si>
    <t>18130</t>
  </si>
  <si>
    <t>ÚPRAVA PLÁNĚ BEZ ZHUTNĚNÍ</t>
  </si>
  <si>
    <t>Urovnání plochy pro ohumusování – příprava podkladu</t>
  </si>
  <si>
    <t>24</t>
  </si>
  <si>
    <t>18222</t>
  </si>
  <si>
    <t>ROZPROSTŘENÍ ORNICE VE SVAHU V TL DO 0,15M</t>
  </si>
  <si>
    <t>ohumusování tl. 150 mm 
294,2+3+58,9+6,8+27,9+6,3+3,8+23,8=424,700 [A]</t>
  </si>
  <si>
    <t>25</t>
  </si>
  <si>
    <t>18241</t>
  </si>
  <si>
    <t>ZALOŽENÍ TRÁVNÍKU RUČNÍM VÝSEVEM</t>
  </si>
  <si>
    <t>dle pol. 18222: 424,7=424,700 [A]</t>
  </si>
  <si>
    <t>Základy</t>
  </si>
  <si>
    <t>26</t>
  </si>
  <si>
    <t>21152</t>
  </si>
  <si>
    <t>SANAČNÍ ŽEBRA Z KAMENIVA DRCENÉHO</t>
  </si>
  <si>
    <t>retenční / vsakovací rýha</t>
  </si>
  <si>
    <t>štěrk fr. 16/32, tl. 0,5 m 
(47,9+10+4,5)*0,5=31,200 [A]</t>
  </si>
  <si>
    <t>27</t>
  </si>
  <si>
    <t>561441</t>
  </si>
  <si>
    <t>KAMENIVO ZPEVNĚNÉ CEMENTEM TŘ. I TL. DO 200MM</t>
  </si>
  <si>
    <t>Vrstva ze směsi stmelené cementem SC 0/32 8/10, tl. min. 180 mm  
167,0*0,125=20,875 [A]</t>
  </si>
  <si>
    <t>28</t>
  </si>
  <si>
    <t>56932</t>
  </si>
  <si>
    <t>ZPEVNĚNÍ KRAJNIC ZE ŠTĚRKODRTI TL. DO 100MM</t>
  </si>
  <si>
    <t>štěrkodrť fr. 0/32 - nezpevněná krajnice, tl. 100 mm 
51,3=51,300 [A]</t>
  </si>
  <si>
    <t>29</t>
  </si>
  <si>
    <t>575A53</t>
  </si>
  <si>
    <t>LITÝ ASFALT MA I (SILNICE, DÁLNICE) 11 TL. 40MM</t>
  </si>
  <si>
    <t>Litý asfalt MA 11 II tl. 40mm 
167,0*0,5+167,0*0,25=125,250 [A]</t>
  </si>
  <si>
    <t>Potrubí</t>
  </si>
  <si>
    <t>30</t>
  </si>
  <si>
    <t>89712</t>
  </si>
  <si>
    <t>VPUSŤ KANALIZAČNÍ ULIČNÍ KOMPLETNÍ Z BETONOVÝCH DÍLCŮ</t>
  </si>
  <si>
    <t>nová uliční vpusť - kompletní provedení vč. napojení</t>
  </si>
  <si>
    <t>31</t>
  </si>
  <si>
    <t>89722</t>
  </si>
  <si>
    <t>VPUSŤ KANALIZAČNÍ HORSKÁ KOMPLETNÍ Z BETON DÍLCŮ</t>
  </si>
  <si>
    <t>nová horská vpusť - kompletní provedení vč. napojení</t>
  </si>
  <si>
    <t>32</t>
  </si>
  <si>
    <t>89921</t>
  </si>
  <si>
    <t>VÝŠKOVÁ ÚPRAVA POKLOPŮ</t>
  </si>
  <si>
    <t>výšková rektifikace kanalizačních šachet</t>
  </si>
  <si>
    <t>33</t>
  </si>
  <si>
    <t>89923</t>
  </si>
  <si>
    <t>VÝŠKOVÁ ÚPRAVA KRYCÍCH HRNCŮ</t>
  </si>
  <si>
    <t>výšková rektifikace povrch. znaků IS</t>
  </si>
  <si>
    <t>Ostatní konstrukce a práce</t>
  </si>
  <si>
    <t>34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</si>
  <si>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</si>
  <si>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</si>
  <si>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</si>
  <si>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obnova VDZ - vodorovné dopravní značení barvou 
167*0,125=20,875 [A]</t>
  </si>
  <si>
    <t>35</t>
  </si>
  <si>
    <t>915221</t>
  </si>
  <si>
    <t>VODOR DOPRAV ZNAČ PLASTEM STRUKTURÁLNÍ NEHLUČNÉ - DOD A POKLÁDKA</t>
  </si>
  <si>
    <t>2. fáze VDZ (vč. vyznačení operativního místa pro realizaci VDZ za provozu, dle TP66), vč. zametení (malá výměra)</t>
  </si>
  <si>
    <t>obnova VDZ - vodorovné dopravní značení plastem 
167*0,125=20,875 [A]</t>
  </si>
  <si>
    <t>36</t>
  </si>
  <si>
    <t>917224</t>
  </si>
  <si>
    <t>SILNIČNÍ A CHODNÍKOVÉ OBRUBY Z BETONOVÝCH OBRUBNÍKŮ ŠÍŘ 150MM</t>
  </si>
  <si>
    <t>vč. vyspárování</t>
  </si>
  <si>
    <t>nový silniční obrubník 150x150 mm do bet. lože s opěrou  
172,3=172,300 [A]</t>
  </si>
  <si>
    <t>37</t>
  </si>
  <si>
    <t>919111</t>
  </si>
  <si>
    <t>ŘEZÁNÍ ASFALTOVÉHO KRYTU VOZOVEK TL DO 50MM</t>
  </si>
  <si>
    <t>řezání asfaltového krytu v tl. do 50 mm 
172,3*2=344,600 [A]</t>
  </si>
  <si>
    <t>38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</si>
  <si>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</si>
  <si>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</si>
  <si>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</si>
  <si>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39</t>
  </si>
  <si>
    <t>935812</t>
  </si>
  <si>
    <t>ŽLABY A RIGOLY DLÁŽDĚNÉ Z KOSTEK DROBNÝCH DO BETONU TL 100MM</t>
  </si>
  <si>
    <t>odlaždění prostoru vtoku žulovou kostkou do bet. lože 
6,9+7,2=14,100 [A]</t>
  </si>
  <si>
    <t>40</t>
  </si>
  <si>
    <t>966116</t>
  </si>
  <si>
    <t>BOURÁNÍ KONSTRUKCÍ Z BETON DÍLCŮ S ODVOZEM DO 12KM</t>
  </si>
  <si>
    <t>vč. odvozu a uložení na recyklační středisko / trvalou skládku dle dispozic zhotovitele, vzdálenost uvedena orientačně 
výměry odhadem</t>
  </si>
  <si>
    <t>odtranění stávajících uličních vpustí 
5*0,6=3,000 [A] 
odstranění stávajícího vtokového objektu 
1*1,0=1,000 [B] 
Celkem: A+B=4,000 [C]</t>
  </si>
  <si>
    <t>SO 102</t>
  </si>
  <si>
    <t>Chodníky a vjezdy</t>
  </si>
  <si>
    <t>dle pol. 113326: 30,68*2,1=64,428 [A]</t>
  </si>
  <si>
    <t>dle pol. 113186: 7,056*2,4=16,934 [A]</t>
  </si>
  <si>
    <t>dle pol. 113136: 1,775*2,3=4,083 [A]</t>
  </si>
  <si>
    <t>113136</t>
  </si>
  <si>
    <t>ODSTRANĚNÍ KRYTU ZPEVNĚNÝCH PLOCH S ASFALT POJIVEM, ODVOZ DO 12KM</t>
  </si>
  <si>
    <t>vybourání stáv. asfaltu v místech vjezdů - tl. 50 mm 
(3,4+5,9+5,7+5,4+8,1+7,0)*0,05=1,775 [A]</t>
  </si>
  <si>
    <t>113186</t>
  </si>
  <si>
    <t>ODSTRANĚNÍ KRYTU ZPEVNĚNÝCH PLOCH Z DLAŽDIC, ODVOZ DO 12KM</t>
  </si>
  <si>
    <t>odstranění stáv. dlaždic chodníku tl. do 60mm 
(6,7+5,6+36,6+8,1+4,3+5,8+17,8+7,3+25,4)*0,06=7,056 [A]</t>
  </si>
  <si>
    <t>113326</t>
  </si>
  <si>
    <t>ODSTRAN PODKL ZPEVNĚNÝCH PLOCH Z KAMENIVA NESTMEL, ODVOZ DO 12KM</t>
  </si>
  <si>
    <t>odstranění podkladních vrstev stáv. chodníku v tl. 200 mm 
(6,7+5,6+36,6+8,1+4,3+5,8+17,8+7,3+25,4)*0,2=23,520 [A] 
odstranění nezpevněné části vjezdu - štěrk. tl. 200 mm  
(12,9+11,5+6,9+4,5)*0,2=7,160 [B] 
Celkem: A+B=30,680 [C]</t>
  </si>
  <si>
    <t>18110</t>
  </si>
  <si>
    <t>ÚPRAVA PLÁNĚ SE ZHUTNĚNÍM V HORNINĚ TŘ. I</t>
  </si>
  <si>
    <t>úprava pláně se zhutněním  
6,7+15,2+36,6+23,9+4,3+17+17,8+21,1+25,4=168,000 [A]</t>
  </si>
  <si>
    <t>56334</t>
  </si>
  <si>
    <t>VOZOVKOVÉ VRSTVY ZE ŠTĚRKODRTI TL. DO 200MM</t>
  </si>
  <si>
    <t>štěrkodrť ŠDB fr. 0/63, tl (min.) 150 mm 
6,7+36,6+4,3+17,8+25,4=90,800 [A]</t>
  </si>
  <si>
    <t>56335</t>
  </si>
  <si>
    <t>VOZOVKOVÉ VRSTVY ZE ŠTĚRKODRTI TL. DO 250MM</t>
  </si>
  <si>
    <t>štěrkodrť ŠDB fr. 0/63, tl (min.) 200 mm 
(14,1+21,9+15,6+19,3+6,3)*1,1=84,920 [A]</t>
  </si>
  <si>
    <t>582611</t>
  </si>
  <si>
    <t>KRYTY Z BETON DLAŽDIC SE ZÁMKEM ŠEDÝCH TL 60MM DO LOŽE Z KAM</t>
  </si>
  <si>
    <t>Dlažba zámková / skladebná přírodní DL tl. 60mm ; lože z drceného kameniva fr. 4/8 L tl. 30mm</t>
  </si>
  <si>
    <t>betonová dlažba tl. 60 mm                                           
6,7+36,6+4,3+17,8+25,4=90,800 [A]</t>
  </si>
  <si>
    <t>582612</t>
  </si>
  <si>
    <t>KRYTY Z BETON DLAŽDIC SE ZÁMKEM ŠEDÝCH TL 80MM DO LOŽE Z KAM</t>
  </si>
  <si>
    <t>Dlažba zámková / skladebná přírodní DL tl. 80mm ; lože z drceného kameniva fr. 4/8 L tl. 40mm</t>
  </si>
  <si>
    <t>betonová dlažba tl. 80 mm 
14,1+21,9+15,6+19,3=70,900 [A]</t>
  </si>
  <si>
    <t>58261B</t>
  </si>
  <si>
    <t>KRYTY Z BETON DLAŽDIC SE ZÁMKEM BAREV RELIÉF TL 80MM DO LOŽE Z KAM</t>
  </si>
  <si>
    <t>Dlažba zámková / skladebná barevná reliéfní (varovný a signální pás pro nevidomé) DL tl. 80mm ; lože z drceného kameniva fr. 4/8 L tl. 40mm</t>
  </si>
  <si>
    <t>reliéfní slepecká dlažba s výstupky tl. 80 mm 
6,3=6,300 [A]</t>
  </si>
  <si>
    <t>917211</t>
  </si>
  <si>
    <t>ZÁHONOVÉ OBRUBY Z BETONOVÝCH OBRUBNÍKŮ ŠÍŘ 50MM</t>
  </si>
  <si>
    <t>vč. příp. vyspárování</t>
  </si>
  <si>
    <t>nový sadový obrubník 50x200 mm do bet. lože s opěrou  
0,9+3,0+5,4+5,5+21,6+5,2+5,1+2,6+5,0+5,1+14,1+1,7+5,0+15,8=96,000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</si>
</sst>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222</v>
      </c>
      <c s="20" t="s">
        <v>223</v>
      </c>
      <c s="21">
        <f>'SO 102'!I3</f>
      </c>
      <c s="21">
        <f>'SO 102'!O2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0+O8+O51+O85+O89+O99+O112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0+I8+I51+I85+I89+I99+I112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</f>
      </c>
      <c>
        <f>0+O9+O12+O15+O18+O21+O24+O27+O30+O33+O36+O39+O42+O45+O48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309.96</v>
      </c>
      <c s="33">
        <v>299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38.25">
      <c r="A11" s="38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9.6</v>
      </c>
      <c s="33">
        <v>349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55</v>
      </c>
    </row>
    <row r="14" spans="1:5" ht="12.75">
      <c r="A14" s="38" t="s">
        <v>52</v>
      </c>
      <c r="E14" s="37" t="s">
        <v>56</v>
      </c>
    </row>
    <row r="15" spans="1:16" ht="12.75">
      <c r="A15" s="25" t="s">
        <v>45</v>
      </c>
      <c s="29" t="s">
        <v>22</v>
      </c>
      <c s="29" t="s">
        <v>46</v>
      </c>
      <c s="25" t="s">
        <v>57</v>
      </c>
      <c s="30" t="s">
        <v>48</v>
      </c>
      <c s="31" t="s">
        <v>49</v>
      </c>
      <c s="32">
        <v>8.669</v>
      </c>
      <c s="33">
        <v>499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58</v>
      </c>
    </row>
    <row r="17" spans="1:5" ht="12.75">
      <c r="A17" s="38" t="s">
        <v>52</v>
      </c>
      <c r="E17" s="37" t="s">
        <v>59</v>
      </c>
    </row>
    <row r="18" spans="1:16" ht="12.75">
      <c r="A18" s="25" t="s">
        <v>45</v>
      </c>
      <c s="29" t="s">
        <v>33</v>
      </c>
      <c s="29" t="s">
        <v>60</v>
      </c>
      <c s="25" t="s">
        <v>61</v>
      </c>
      <c s="30" t="s">
        <v>62</v>
      </c>
      <c s="31" t="s">
        <v>49</v>
      </c>
      <c s="32">
        <v>114.669</v>
      </c>
      <c s="33">
        <v>577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63</v>
      </c>
    </row>
    <row r="20" spans="1:5" ht="12.75">
      <c r="A20" s="38" t="s">
        <v>52</v>
      </c>
      <c r="E20" s="37" t="s">
        <v>64</v>
      </c>
    </row>
    <row r="21" spans="1:16" ht="12.75">
      <c r="A21" s="25" t="s">
        <v>45</v>
      </c>
      <c s="29" t="s">
        <v>35</v>
      </c>
      <c s="29" t="s">
        <v>65</v>
      </c>
      <c s="25" t="s">
        <v>61</v>
      </c>
      <c s="30" t="s">
        <v>66</v>
      </c>
      <c s="31" t="s">
        <v>67</v>
      </c>
      <c s="32">
        <v>1</v>
      </c>
      <c s="33">
        <v>240000</v>
      </c>
      <c s="33">
        <f>ROUND(ROUND(H21,2)*ROUND(G21,3),2)</f>
      </c>
      <c r="O21">
        <f>(I21*21)/100</f>
      </c>
      <c t="s">
        <v>23</v>
      </c>
    </row>
    <row r="22" spans="1:5" ht="102">
      <c r="A22" s="34" t="s">
        <v>50</v>
      </c>
      <c r="E22" s="35" t="s">
        <v>68</v>
      </c>
    </row>
    <row r="23" spans="1:5" ht="12.75">
      <c r="A23" s="38" t="s">
        <v>52</v>
      </c>
      <c r="E23" s="37" t="s">
        <v>61</v>
      </c>
    </row>
    <row r="24" spans="1:16" ht="12.75">
      <c r="A24" s="25" t="s">
        <v>45</v>
      </c>
      <c s="29" t="s">
        <v>37</v>
      </c>
      <c s="29" t="s">
        <v>69</v>
      </c>
      <c s="25" t="s">
        <v>47</v>
      </c>
      <c s="30" t="s">
        <v>70</v>
      </c>
      <c s="31" t="s">
        <v>67</v>
      </c>
      <c s="32">
        <v>0.5</v>
      </c>
      <c s="33">
        <v>2005074.39</v>
      </c>
      <c s="33">
        <f>ROUND(ROUND(H24,2)*ROUND(G24,3),2)</f>
      </c>
      <c r="O24">
        <f>(I24*21)/100</f>
      </c>
      <c t="s">
        <v>23</v>
      </c>
    </row>
    <row r="25" spans="1:5" ht="76.5">
      <c r="A25" s="34" t="s">
        <v>50</v>
      </c>
      <c r="E25" s="35" t="s">
        <v>71</v>
      </c>
    </row>
    <row r="26" spans="1:5" ht="12.75">
      <c r="A26" s="38" t="s">
        <v>52</v>
      </c>
      <c r="E26" s="37" t="s">
        <v>61</v>
      </c>
    </row>
    <row r="27" spans="1:16" ht="12.75">
      <c r="A27" s="25" t="s">
        <v>45</v>
      </c>
      <c s="29" t="s">
        <v>72</v>
      </c>
      <c s="29" t="s">
        <v>69</v>
      </c>
      <c s="25" t="s">
        <v>54</v>
      </c>
      <c s="30" t="s">
        <v>70</v>
      </c>
      <c s="31" t="s">
        <v>67</v>
      </c>
      <c s="32">
        <v>1</v>
      </c>
      <c s="33">
        <v>20000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73</v>
      </c>
    </row>
    <row r="29" spans="1:5" ht="12.75">
      <c r="A29" s="38" t="s">
        <v>52</v>
      </c>
      <c r="E29" s="37" t="s">
        <v>61</v>
      </c>
    </row>
    <row r="30" spans="1:16" ht="12.75">
      <c r="A30" s="25" t="s">
        <v>45</v>
      </c>
      <c s="29" t="s">
        <v>74</v>
      </c>
      <c s="29" t="s">
        <v>75</v>
      </c>
      <c s="25" t="s">
        <v>61</v>
      </c>
      <c s="30" t="s">
        <v>76</v>
      </c>
      <c s="31" t="s">
        <v>77</v>
      </c>
      <c s="32">
        <v>1</v>
      </c>
      <c s="33">
        <v>40000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78</v>
      </c>
    </row>
    <row r="32" spans="1:5" ht="12.75">
      <c r="A32" s="38" t="s">
        <v>52</v>
      </c>
      <c r="E32" s="37" t="s">
        <v>61</v>
      </c>
    </row>
    <row r="33" spans="1:16" ht="12.75">
      <c r="A33" s="25" t="s">
        <v>45</v>
      </c>
      <c s="29" t="s">
        <v>40</v>
      </c>
      <c s="29" t="s">
        <v>79</v>
      </c>
      <c s="25" t="s">
        <v>61</v>
      </c>
      <c s="30" t="s">
        <v>80</v>
      </c>
      <c s="31" t="s">
        <v>67</v>
      </c>
      <c s="32">
        <v>1</v>
      </c>
      <c s="33">
        <v>20000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81</v>
      </c>
    </row>
    <row r="35" spans="1:5" ht="12.75">
      <c r="A35" s="38" t="s">
        <v>52</v>
      </c>
      <c r="E35" s="37" t="s">
        <v>61</v>
      </c>
    </row>
    <row r="36" spans="1:16" ht="12.75">
      <c r="A36" s="25" t="s">
        <v>45</v>
      </c>
      <c s="29" t="s">
        <v>42</v>
      </c>
      <c s="29" t="s">
        <v>82</v>
      </c>
      <c s="25" t="s">
        <v>61</v>
      </c>
      <c s="30" t="s">
        <v>83</v>
      </c>
      <c s="31" t="s">
        <v>67</v>
      </c>
      <c s="32">
        <v>1</v>
      </c>
      <c s="33">
        <v>40000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84</v>
      </c>
    </row>
    <row r="38" spans="1:5" ht="12.75">
      <c r="A38" s="38" t="s">
        <v>52</v>
      </c>
      <c r="E38" s="37" t="s">
        <v>61</v>
      </c>
    </row>
    <row r="39" spans="1:16" ht="12.75">
      <c r="A39" s="25" t="s">
        <v>45</v>
      </c>
      <c s="29" t="s">
        <v>85</v>
      </c>
      <c s="29" t="s">
        <v>86</v>
      </c>
      <c s="25" t="s">
        <v>61</v>
      </c>
      <c s="30" t="s">
        <v>87</v>
      </c>
      <c s="31" t="s">
        <v>67</v>
      </c>
      <c s="32">
        <v>1</v>
      </c>
      <c s="33">
        <v>100000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61</v>
      </c>
    </row>
    <row r="41" spans="1:5" ht="12.75">
      <c r="A41" s="38" t="s">
        <v>52</v>
      </c>
      <c r="E41" s="37" t="s">
        <v>61</v>
      </c>
    </row>
    <row r="42" spans="1:16" ht="12.75">
      <c r="A42" s="25" t="s">
        <v>45</v>
      </c>
      <c s="29" t="s">
        <v>88</v>
      </c>
      <c s="29" t="s">
        <v>89</v>
      </c>
      <c s="25" t="s">
        <v>61</v>
      </c>
      <c s="30" t="s">
        <v>90</v>
      </c>
      <c s="31" t="s">
        <v>67</v>
      </c>
      <c s="32">
        <v>1</v>
      </c>
      <c s="33">
        <v>35000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91</v>
      </c>
    </row>
    <row r="44" spans="1:5" ht="12.75">
      <c r="A44" s="38" t="s">
        <v>52</v>
      </c>
      <c r="E44" s="37" t="s">
        <v>61</v>
      </c>
    </row>
    <row r="45" spans="1:16" ht="12.75">
      <c r="A45" s="25" t="s">
        <v>45</v>
      </c>
      <c s="29" t="s">
        <v>92</v>
      </c>
      <c s="29" t="s">
        <v>93</v>
      </c>
      <c s="25" t="s">
        <v>61</v>
      </c>
      <c s="30" t="s">
        <v>94</v>
      </c>
      <c s="31" t="s">
        <v>67</v>
      </c>
      <c s="32">
        <v>1</v>
      </c>
      <c s="33">
        <v>5000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95</v>
      </c>
    </row>
    <row r="47" spans="1:5" ht="12.75">
      <c r="A47" s="38" t="s">
        <v>52</v>
      </c>
      <c r="E47" s="37" t="s">
        <v>61</v>
      </c>
    </row>
    <row r="48" spans="1:16" ht="12.75">
      <c r="A48" s="25" t="s">
        <v>45</v>
      </c>
      <c s="29" t="s">
        <v>96</v>
      </c>
      <c s="29" t="s">
        <v>97</v>
      </c>
      <c s="25" t="s">
        <v>61</v>
      </c>
      <c s="30" t="s">
        <v>98</v>
      </c>
      <c s="31" t="s">
        <v>67</v>
      </c>
      <c s="32">
        <v>1</v>
      </c>
      <c s="33">
        <v>80000</v>
      </c>
      <c s="33">
        <f>ROUND(ROUND(H48,2)*ROUND(G48,3),2)</f>
      </c>
      <c r="O48">
        <f>(I48*21)/100</f>
      </c>
      <c t="s">
        <v>23</v>
      </c>
    </row>
    <row r="49" spans="1:5" ht="38.25">
      <c r="A49" s="34" t="s">
        <v>50</v>
      </c>
      <c r="E49" s="35" t="s">
        <v>99</v>
      </c>
    </row>
    <row r="50" spans="1:5" ht="12.75">
      <c r="A50" s="36" t="s">
        <v>52</v>
      </c>
      <c r="E50" s="37" t="s">
        <v>61</v>
      </c>
    </row>
    <row r="51" spans="1:18" ht="12.75" customHeight="1">
      <c r="A51" s="6" t="s">
        <v>43</v>
      </c>
      <c s="6"/>
      <c s="40" t="s">
        <v>29</v>
      </c>
      <c s="6"/>
      <c s="27" t="s">
        <v>100</v>
      </c>
      <c s="6"/>
      <c s="6"/>
      <c s="6"/>
      <c s="41">
        <f>0+Q51</f>
      </c>
      <c r="O51">
        <f>0+R51</f>
      </c>
      <c r="Q51">
        <f>0+I52+I55+I58+I61+I64+I67+I70+I73+I76+I79+I82</f>
      </c>
      <c>
        <f>0+O52+O55+O58+O61+O64+O67+O70+O73+O76+O79+O82</f>
      </c>
    </row>
    <row r="52" spans="1:16" ht="12.75">
      <c r="A52" s="25" t="s">
        <v>45</v>
      </c>
      <c s="29" t="s">
        <v>101</v>
      </c>
      <c s="29" t="s">
        <v>102</v>
      </c>
      <c s="25" t="s">
        <v>61</v>
      </c>
      <c s="30" t="s">
        <v>103</v>
      </c>
      <c s="31" t="s">
        <v>104</v>
      </c>
      <c s="32">
        <v>35.1</v>
      </c>
      <c s="33">
        <v>51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105</v>
      </c>
    </row>
    <row r="54" spans="1:5" ht="25.5">
      <c r="A54" s="38" t="s">
        <v>52</v>
      </c>
      <c r="E54" s="37" t="s">
        <v>106</v>
      </c>
    </row>
    <row r="55" spans="1:16" ht="25.5">
      <c r="A55" s="25" t="s">
        <v>45</v>
      </c>
      <c s="29" t="s">
        <v>107</v>
      </c>
      <c s="29" t="s">
        <v>108</v>
      </c>
      <c s="25" t="s">
        <v>61</v>
      </c>
      <c s="30" t="s">
        <v>109</v>
      </c>
      <c s="31" t="s">
        <v>110</v>
      </c>
      <c s="32">
        <v>3.769</v>
      </c>
      <c s="33">
        <v>723</v>
      </c>
      <c s="33">
        <f>ROUND(ROUND(H55,2)*ROUND(G55,3),2)</f>
      </c>
      <c r="O55">
        <f>(I55*21)/100</f>
      </c>
      <c t="s">
        <v>23</v>
      </c>
    </row>
    <row r="56" spans="1:5" ht="51">
      <c r="A56" s="34" t="s">
        <v>50</v>
      </c>
      <c r="E56" s="35" t="s">
        <v>111</v>
      </c>
    </row>
    <row r="57" spans="1:5" ht="25.5">
      <c r="A57" s="38" t="s">
        <v>52</v>
      </c>
      <c r="E57" s="37" t="s">
        <v>112</v>
      </c>
    </row>
    <row r="58" spans="1:16" ht="12.75">
      <c r="A58" s="25" t="s">
        <v>45</v>
      </c>
      <c s="29" t="s">
        <v>113</v>
      </c>
      <c s="29" t="s">
        <v>114</v>
      </c>
      <c s="25" t="s">
        <v>61</v>
      </c>
      <c s="30" t="s">
        <v>115</v>
      </c>
      <c s="31" t="s">
        <v>110</v>
      </c>
      <c s="32">
        <v>5.025</v>
      </c>
      <c s="33">
        <v>1440</v>
      </c>
      <c s="33">
        <f>ROUND(ROUND(H58,2)*ROUND(G58,3),2)</f>
      </c>
      <c r="O58">
        <f>(I58*21)/100</f>
      </c>
      <c t="s">
        <v>23</v>
      </c>
    </row>
    <row r="59" spans="1:5" ht="38.25">
      <c r="A59" s="34" t="s">
        <v>50</v>
      </c>
      <c r="E59" s="35" t="s">
        <v>116</v>
      </c>
    </row>
    <row r="60" spans="1:5" ht="25.5">
      <c r="A60" s="38" t="s">
        <v>52</v>
      </c>
      <c r="E60" s="37" t="s">
        <v>117</v>
      </c>
    </row>
    <row r="61" spans="1:16" ht="12.75">
      <c r="A61" s="25" t="s">
        <v>45</v>
      </c>
      <c s="29" t="s">
        <v>118</v>
      </c>
      <c s="29" t="s">
        <v>119</v>
      </c>
      <c s="25" t="s">
        <v>61</v>
      </c>
      <c s="30" t="s">
        <v>120</v>
      </c>
      <c s="31" t="s">
        <v>121</v>
      </c>
      <c s="32">
        <v>172.3</v>
      </c>
      <c s="33">
        <v>122</v>
      </c>
      <c s="33">
        <f>ROUND(ROUND(H61,2)*ROUND(G61,3),2)</f>
      </c>
      <c r="O61">
        <f>(I61*21)/100</f>
      </c>
      <c t="s">
        <v>23</v>
      </c>
    </row>
    <row r="62" spans="1:5" ht="25.5">
      <c r="A62" s="34" t="s">
        <v>50</v>
      </c>
      <c r="E62" s="35" t="s">
        <v>122</v>
      </c>
    </row>
    <row r="63" spans="1:5" ht="12.75">
      <c r="A63" s="38" t="s">
        <v>52</v>
      </c>
      <c r="E63" s="37" t="s">
        <v>61</v>
      </c>
    </row>
    <row r="64" spans="1:16" ht="12.75">
      <c r="A64" s="25" t="s">
        <v>45</v>
      </c>
      <c s="29" t="s">
        <v>123</v>
      </c>
      <c s="29" t="s">
        <v>124</v>
      </c>
      <c s="25" t="s">
        <v>61</v>
      </c>
      <c s="30" t="s">
        <v>125</v>
      </c>
      <c s="31" t="s">
        <v>110</v>
      </c>
      <c s="32">
        <v>167.7</v>
      </c>
      <c s="33">
        <v>327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126</v>
      </c>
    </row>
    <row r="66" spans="1:5" ht="25.5">
      <c r="A66" s="38" t="s">
        <v>52</v>
      </c>
      <c r="E66" s="37" t="s">
        <v>127</v>
      </c>
    </row>
    <row r="67" spans="1:16" ht="12.75">
      <c r="A67" s="25" t="s">
        <v>45</v>
      </c>
      <c s="29" t="s">
        <v>128</v>
      </c>
      <c s="29" t="s">
        <v>129</v>
      </c>
      <c s="25" t="s">
        <v>61</v>
      </c>
      <c s="30" t="s">
        <v>130</v>
      </c>
      <c s="31" t="s">
        <v>110</v>
      </c>
      <c s="32">
        <v>63.705</v>
      </c>
      <c s="33">
        <v>285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131</v>
      </c>
    </row>
    <row r="69" spans="1:5" ht="12.75">
      <c r="A69" s="38" t="s">
        <v>52</v>
      </c>
      <c r="E69" s="37" t="s">
        <v>132</v>
      </c>
    </row>
    <row r="70" spans="1:16" ht="12.75">
      <c r="A70" s="25" t="s">
        <v>45</v>
      </c>
      <c s="29" t="s">
        <v>133</v>
      </c>
      <c s="29" t="s">
        <v>134</v>
      </c>
      <c s="25" t="s">
        <v>61</v>
      </c>
      <c s="30" t="s">
        <v>135</v>
      </c>
      <c s="31" t="s">
        <v>121</v>
      </c>
      <c s="32">
        <v>9</v>
      </c>
      <c s="33">
        <v>148</v>
      </c>
      <c s="33">
        <f>ROUND(ROUND(H70,2)*ROUND(G70,3),2)</f>
      </c>
      <c r="O70">
        <f>(I70*21)/100</f>
      </c>
      <c t="s">
        <v>23</v>
      </c>
    </row>
    <row r="71" spans="1:5" ht="25.5">
      <c r="A71" s="34" t="s">
        <v>50</v>
      </c>
      <c r="E71" s="35" t="s">
        <v>136</v>
      </c>
    </row>
    <row r="72" spans="1:5" ht="25.5">
      <c r="A72" s="38" t="s">
        <v>52</v>
      </c>
      <c r="E72" s="37" t="s">
        <v>137</v>
      </c>
    </row>
    <row r="73" spans="1:16" ht="12.75">
      <c r="A73" s="25" t="s">
        <v>45</v>
      </c>
      <c s="29" t="s">
        <v>138</v>
      </c>
      <c s="29" t="s">
        <v>139</v>
      </c>
      <c s="25" t="s">
        <v>61</v>
      </c>
      <c s="30" t="s">
        <v>140</v>
      </c>
      <c s="31" t="s">
        <v>110</v>
      </c>
      <c s="32">
        <v>167.7</v>
      </c>
      <c s="33">
        <v>19.4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61</v>
      </c>
    </row>
    <row r="75" spans="1:5" ht="12.75">
      <c r="A75" s="38" t="s">
        <v>52</v>
      </c>
      <c r="E75" s="37" t="s">
        <v>141</v>
      </c>
    </row>
    <row r="76" spans="1:16" ht="12.75">
      <c r="A76" s="25" t="s">
        <v>45</v>
      </c>
      <c s="29" t="s">
        <v>142</v>
      </c>
      <c s="29" t="s">
        <v>143</v>
      </c>
      <c s="25" t="s">
        <v>61</v>
      </c>
      <c s="30" t="s">
        <v>144</v>
      </c>
      <c s="31" t="s">
        <v>104</v>
      </c>
      <c s="32">
        <v>424.7</v>
      </c>
      <c s="33">
        <v>7.6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145</v>
      </c>
    </row>
    <row r="78" spans="1:5" ht="12.75">
      <c r="A78" s="38" t="s">
        <v>52</v>
      </c>
      <c r="E78" s="37" t="s">
        <v>61</v>
      </c>
    </row>
    <row r="79" spans="1:16" ht="12.75">
      <c r="A79" s="25" t="s">
        <v>45</v>
      </c>
      <c s="29" t="s">
        <v>146</v>
      </c>
      <c s="29" t="s">
        <v>147</v>
      </c>
      <c s="25" t="s">
        <v>61</v>
      </c>
      <c s="30" t="s">
        <v>148</v>
      </c>
      <c s="31" t="s">
        <v>104</v>
      </c>
      <c s="32">
        <v>424.7</v>
      </c>
      <c s="33">
        <v>40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61</v>
      </c>
    </row>
    <row r="81" spans="1:5" ht="25.5">
      <c r="A81" s="38" t="s">
        <v>52</v>
      </c>
      <c r="E81" s="37" t="s">
        <v>149</v>
      </c>
    </row>
    <row r="82" spans="1:16" ht="12.75">
      <c r="A82" s="25" t="s">
        <v>45</v>
      </c>
      <c s="29" t="s">
        <v>150</v>
      </c>
      <c s="29" t="s">
        <v>151</v>
      </c>
      <c s="25" t="s">
        <v>61</v>
      </c>
      <c s="30" t="s">
        <v>152</v>
      </c>
      <c s="31" t="s">
        <v>104</v>
      </c>
      <c s="32">
        <v>424.7</v>
      </c>
      <c s="33">
        <v>16.2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61</v>
      </c>
    </row>
    <row r="84" spans="1:5" ht="12.75">
      <c r="A84" s="36" t="s">
        <v>52</v>
      </c>
      <c r="E84" s="37" t="s">
        <v>153</v>
      </c>
    </row>
    <row r="85" spans="1:18" ht="12.75" customHeight="1">
      <c r="A85" s="6" t="s">
        <v>43</v>
      </c>
      <c s="6"/>
      <c s="40" t="s">
        <v>23</v>
      </c>
      <c s="6"/>
      <c s="27" t="s">
        <v>154</v>
      </c>
      <c s="6"/>
      <c s="6"/>
      <c s="6"/>
      <c s="41">
        <f>0+Q85</f>
      </c>
      <c r="O85">
        <f>0+R85</f>
      </c>
      <c r="Q85">
        <f>0+I86</f>
      </c>
      <c>
        <f>0+O86</f>
      </c>
    </row>
    <row r="86" spans="1:16" ht="12.75">
      <c r="A86" s="25" t="s">
        <v>45</v>
      </c>
      <c s="29" t="s">
        <v>155</v>
      </c>
      <c s="29" t="s">
        <v>156</v>
      </c>
      <c s="25" t="s">
        <v>61</v>
      </c>
      <c s="30" t="s">
        <v>157</v>
      </c>
      <c s="31" t="s">
        <v>110</v>
      </c>
      <c s="32">
        <v>31.2</v>
      </c>
      <c s="33">
        <v>885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158</v>
      </c>
    </row>
    <row r="88" spans="1:5" ht="25.5">
      <c r="A88" s="36" t="s">
        <v>52</v>
      </c>
      <c r="E88" s="37" t="s">
        <v>159</v>
      </c>
    </row>
    <row r="89" spans="1:18" ht="12.75" customHeight="1">
      <c r="A89" s="6" t="s">
        <v>43</v>
      </c>
      <c s="6"/>
      <c s="40" t="s">
        <v>35</v>
      </c>
      <c s="6"/>
      <c s="27" t="s">
        <v>25</v>
      </c>
      <c s="6"/>
      <c s="6"/>
      <c s="6"/>
      <c s="41">
        <f>0+Q89</f>
      </c>
      <c r="O89">
        <f>0+R89</f>
      </c>
      <c r="Q89">
        <f>0+I90+I93+I96</f>
      </c>
      <c>
        <f>0+O90+O93+O96</f>
      </c>
    </row>
    <row r="90" spans="1:16" ht="12.75">
      <c r="A90" s="25" t="s">
        <v>45</v>
      </c>
      <c s="29" t="s">
        <v>160</v>
      </c>
      <c s="29" t="s">
        <v>161</v>
      </c>
      <c s="25" t="s">
        <v>61</v>
      </c>
      <c s="30" t="s">
        <v>162</v>
      </c>
      <c s="31" t="s">
        <v>104</v>
      </c>
      <c s="32">
        <v>20.875</v>
      </c>
      <c s="33">
        <v>469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61</v>
      </c>
    </row>
    <row r="92" spans="1:5" ht="25.5">
      <c r="A92" s="38" t="s">
        <v>52</v>
      </c>
      <c r="E92" s="37" t="s">
        <v>163</v>
      </c>
    </row>
    <row r="93" spans="1:16" ht="12.75">
      <c r="A93" s="25" t="s">
        <v>45</v>
      </c>
      <c s="29" t="s">
        <v>164</v>
      </c>
      <c s="29" t="s">
        <v>165</v>
      </c>
      <c s="25" t="s">
        <v>61</v>
      </c>
      <c s="30" t="s">
        <v>166</v>
      </c>
      <c s="31" t="s">
        <v>104</v>
      </c>
      <c s="32">
        <v>51.3</v>
      </c>
      <c s="33">
        <v>96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61</v>
      </c>
    </row>
    <row r="95" spans="1:5" ht="25.5">
      <c r="A95" s="38" t="s">
        <v>52</v>
      </c>
      <c r="E95" s="37" t="s">
        <v>167</v>
      </c>
    </row>
    <row r="96" spans="1:16" ht="12.75">
      <c r="A96" s="25" t="s">
        <v>45</v>
      </c>
      <c s="29" t="s">
        <v>168</v>
      </c>
      <c s="29" t="s">
        <v>169</v>
      </c>
      <c s="25" t="s">
        <v>61</v>
      </c>
      <c s="30" t="s">
        <v>170</v>
      </c>
      <c s="31" t="s">
        <v>104</v>
      </c>
      <c s="32">
        <v>125.25</v>
      </c>
      <c s="33">
        <v>593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61</v>
      </c>
    </row>
    <row r="98" spans="1:5" ht="25.5">
      <c r="A98" s="36" t="s">
        <v>52</v>
      </c>
      <c r="E98" s="37" t="s">
        <v>171</v>
      </c>
    </row>
    <row r="99" spans="1:18" ht="12.75" customHeight="1">
      <c r="A99" s="6" t="s">
        <v>43</v>
      </c>
      <c s="6"/>
      <c s="40" t="s">
        <v>74</v>
      </c>
      <c s="6"/>
      <c s="27" t="s">
        <v>172</v>
      </c>
      <c s="6"/>
      <c s="6"/>
      <c s="6"/>
      <c s="41">
        <f>0+Q99</f>
      </c>
      <c r="O99">
        <f>0+R99</f>
      </c>
      <c r="Q99">
        <f>0+I100+I103+I106+I109</f>
      </c>
      <c>
        <f>0+O100+O103+O106+O109</f>
      </c>
    </row>
    <row r="100" spans="1:16" ht="12.75">
      <c r="A100" s="25" t="s">
        <v>45</v>
      </c>
      <c s="29" t="s">
        <v>173</v>
      </c>
      <c s="29" t="s">
        <v>174</v>
      </c>
      <c s="25" t="s">
        <v>61</v>
      </c>
      <c s="30" t="s">
        <v>175</v>
      </c>
      <c s="31" t="s">
        <v>77</v>
      </c>
      <c s="32">
        <v>5</v>
      </c>
      <c s="33">
        <v>10200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176</v>
      </c>
    </row>
    <row r="102" spans="1:5" ht="12.75">
      <c r="A102" s="38" t="s">
        <v>52</v>
      </c>
      <c r="E102" s="37" t="s">
        <v>61</v>
      </c>
    </row>
    <row r="103" spans="1:16" ht="12.75">
      <c r="A103" s="25" t="s">
        <v>45</v>
      </c>
      <c s="29" t="s">
        <v>177</v>
      </c>
      <c s="29" t="s">
        <v>178</v>
      </c>
      <c s="25" t="s">
        <v>61</v>
      </c>
      <c s="30" t="s">
        <v>179</v>
      </c>
      <c s="31" t="s">
        <v>77</v>
      </c>
      <c s="32">
        <v>2</v>
      </c>
      <c s="33">
        <v>27100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180</v>
      </c>
    </row>
    <row r="105" spans="1:5" ht="12.75">
      <c r="A105" s="38" t="s">
        <v>52</v>
      </c>
      <c r="E105" s="37" t="s">
        <v>61</v>
      </c>
    </row>
    <row r="106" spans="1:16" ht="12.75">
      <c r="A106" s="25" t="s">
        <v>45</v>
      </c>
      <c s="29" t="s">
        <v>181</v>
      </c>
      <c s="29" t="s">
        <v>182</v>
      </c>
      <c s="25" t="s">
        <v>61</v>
      </c>
      <c s="30" t="s">
        <v>183</v>
      </c>
      <c s="31" t="s">
        <v>77</v>
      </c>
      <c s="32">
        <v>2</v>
      </c>
      <c s="33">
        <v>2040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184</v>
      </c>
    </row>
    <row r="108" spans="1:5" ht="12.75">
      <c r="A108" s="38" t="s">
        <v>52</v>
      </c>
      <c r="E108" s="37" t="s">
        <v>61</v>
      </c>
    </row>
    <row r="109" spans="1:16" ht="12.75">
      <c r="A109" s="25" t="s">
        <v>45</v>
      </c>
      <c s="29" t="s">
        <v>185</v>
      </c>
      <c s="29" t="s">
        <v>186</v>
      </c>
      <c s="25" t="s">
        <v>61</v>
      </c>
      <c s="30" t="s">
        <v>187</v>
      </c>
      <c s="31" t="s">
        <v>77</v>
      </c>
      <c s="32">
        <v>2</v>
      </c>
      <c s="33">
        <v>1020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188</v>
      </c>
    </row>
    <row r="111" spans="1:5" ht="12.75">
      <c r="A111" s="36" t="s">
        <v>52</v>
      </c>
      <c r="E111" s="37" t="s">
        <v>61</v>
      </c>
    </row>
    <row r="112" spans="1:18" ht="12.75" customHeight="1">
      <c r="A112" s="6" t="s">
        <v>43</v>
      </c>
      <c s="6"/>
      <c s="40" t="s">
        <v>40</v>
      </c>
      <c s="6"/>
      <c s="27" t="s">
        <v>189</v>
      </c>
      <c s="6"/>
      <c s="6"/>
      <c s="6"/>
      <c s="41">
        <f>0+Q112</f>
      </c>
      <c r="O112">
        <f>0+R112</f>
      </c>
      <c r="Q112">
        <f>0+I113+I116+I119+I122+I125+I128+I131</f>
      </c>
      <c>
        <f>0+O113+O116+O119+O122+O125+O128+O131</f>
      </c>
    </row>
    <row r="113" spans="1:16" ht="25.5">
      <c r="A113" s="25" t="s">
        <v>45</v>
      </c>
      <c s="29" t="s">
        <v>190</v>
      </c>
      <c s="29" t="s">
        <v>191</v>
      </c>
      <c s="25" t="s">
        <v>61</v>
      </c>
      <c s="30" t="s">
        <v>192</v>
      </c>
      <c s="31" t="s">
        <v>104</v>
      </c>
      <c s="32">
        <v>20.875</v>
      </c>
      <c s="33">
        <v>129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193</v>
      </c>
    </row>
    <row r="115" spans="1:5" ht="25.5">
      <c r="A115" s="38" t="s">
        <v>52</v>
      </c>
      <c r="E115" s="37" t="s">
        <v>194</v>
      </c>
    </row>
    <row r="116" spans="1:16" ht="25.5">
      <c r="A116" s="25" t="s">
        <v>45</v>
      </c>
      <c s="29" t="s">
        <v>195</v>
      </c>
      <c s="29" t="s">
        <v>196</v>
      </c>
      <c s="25" t="s">
        <v>61</v>
      </c>
      <c s="30" t="s">
        <v>197</v>
      </c>
      <c s="31" t="s">
        <v>104</v>
      </c>
      <c s="32">
        <v>20.875</v>
      </c>
      <c s="33">
        <v>400</v>
      </c>
      <c s="33">
        <f>ROUND(ROUND(H116,2)*ROUND(G116,3),2)</f>
      </c>
      <c r="O116">
        <f>(I116*21)/100</f>
      </c>
      <c t="s">
        <v>23</v>
      </c>
    </row>
    <row r="117" spans="1:5" ht="25.5">
      <c r="A117" s="34" t="s">
        <v>50</v>
      </c>
      <c r="E117" s="35" t="s">
        <v>198</v>
      </c>
    </row>
    <row r="118" spans="1:5" ht="25.5">
      <c r="A118" s="38" t="s">
        <v>52</v>
      </c>
      <c r="E118" s="37" t="s">
        <v>199</v>
      </c>
    </row>
    <row r="119" spans="1:16" ht="12.75">
      <c r="A119" s="25" t="s">
        <v>45</v>
      </c>
      <c s="29" t="s">
        <v>200</v>
      </c>
      <c s="29" t="s">
        <v>201</v>
      </c>
      <c s="25" t="s">
        <v>61</v>
      </c>
      <c s="30" t="s">
        <v>202</v>
      </c>
      <c s="31" t="s">
        <v>121</v>
      </c>
      <c s="32">
        <v>172.3</v>
      </c>
      <c s="33">
        <v>446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203</v>
      </c>
    </row>
    <row r="121" spans="1:5" ht="25.5">
      <c r="A121" s="38" t="s">
        <v>52</v>
      </c>
      <c r="E121" s="37" t="s">
        <v>204</v>
      </c>
    </row>
    <row r="122" spans="1:16" ht="12.75">
      <c r="A122" s="25" t="s">
        <v>45</v>
      </c>
      <c s="29" t="s">
        <v>205</v>
      </c>
      <c s="29" t="s">
        <v>206</v>
      </c>
      <c s="25" t="s">
        <v>61</v>
      </c>
      <c s="30" t="s">
        <v>207</v>
      </c>
      <c s="31" t="s">
        <v>121</v>
      </c>
      <c s="32">
        <v>344.6</v>
      </c>
      <c s="33">
        <v>110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61</v>
      </c>
    </row>
    <row r="124" spans="1:5" ht="25.5">
      <c r="A124" s="38" t="s">
        <v>52</v>
      </c>
      <c r="E124" s="37" t="s">
        <v>208</v>
      </c>
    </row>
    <row r="125" spans="1:16" ht="12.75">
      <c r="A125" s="25" t="s">
        <v>45</v>
      </c>
      <c s="29" t="s">
        <v>209</v>
      </c>
      <c s="29" t="s">
        <v>210</v>
      </c>
      <c s="25" t="s">
        <v>61</v>
      </c>
      <c s="30" t="s">
        <v>211</v>
      </c>
      <c s="31" t="s">
        <v>121</v>
      </c>
      <c s="32">
        <v>172.3</v>
      </c>
      <c s="33">
        <v>69</v>
      </c>
      <c s="33">
        <f>ROUND(ROUND(H125,2)*ROUND(G125,3),2)</f>
      </c>
      <c r="O125">
        <f>(I125*21)/100</f>
      </c>
      <c t="s">
        <v>23</v>
      </c>
    </row>
    <row r="126" spans="1:5" ht="25.5">
      <c r="A126" s="34" t="s">
        <v>50</v>
      </c>
      <c r="E126" s="35" t="s">
        <v>212</v>
      </c>
    </row>
    <row r="127" spans="1:5" ht="12.75">
      <c r="A127" s="38" t="s">
        <v>52</v>
      </c>
      <c r="E127" s="37" t="s">
        <v>61</v>
      </c>
    </row>
    <row r="128" spans="1:16" ht="12.75">
      <c r="A128" s="25" t="s">
        <v>45</v>
      </c>
      <c s="29" t="s">
        <v>213</v>
      </c>
      <c s="29" t="s">
        <v>214</v>
      </c>
      <c s="25" t="s">
        <v>61</v>
      </c>
      <c s="30" t="s">
        <v>215</v>
      </c>
      <c s="31" t="s">
        <v>104</v>
      </c>
      <c s="32">
        <v>14.1</v>
      </c>
      <c s="33">
        <v>1660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61</v>
      </c>
    </row>
    <row r="130" spans="1:5" ht="25.5">
      <c r="A130" s="38" t="s">
        <v>52</v>
      </c>
      <c r="E130" s="37" t="s">
        <v>216</v>
      </c>
    </row>
    <row r="131" spans="1:16" ht="12.75">
      <c r="A131" s="25" t="s">
        <v>45</v>
      </c>
      <c s="29" t="s">
        <v>217</v>
      </c>
      <c s="29" t="s">
        <v>218</v>
      </c>
      <c s="25" t="s">
        <v>61</v>
      </c>
      <c s="30" t="s">
        <v>219</v>
      </c>
      <c s="31" t="s">
        <v>110</v>
      </c>
      <c s="32">
        <v>4</v>
      </c>
      <c s="33">
        <v>5190</v>
      </c>
      <c s="33">
        <f>ROUND(ROUND(H131,2)*ROUND(G131,3),2)</f>
      </c>
      <c r="O131">
        <f>(I131*21)/100</f>
      </c>
      <c t="s">
        <v>23</v>
      </c>
    </row>
    <row r="132" spans="1:5" ht="38.25">
      <c r="A132" s="34" t="s">
        <v>50</v>
      </c>
      <c r="E132" s="35" t="s">
        <v>220</v>
      </c>
    </row>
    <row r="133" spans="1:5" ht="63.75">
      <c r="A133" s="36" t="s">
        <v>52</v>
      </c>
      <c r="E133" s="37" t="s">
        <v>221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0+O8+O21+O34+O50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222</v>
      </c>
      <c s="42">
        <f>0+I8+I21+I34+I50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222</v>
      </c>
      <c s="6"/>
      <c s="18" t="s">
        <v>223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64.428</v>
      </c>
      <c s="33">
        <v>299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8" t="s">
        <v>52</v>
      </c>
      <c r="E11" s="37" t="s">
        <v>224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16.934</v>
      </c>
      <c s="33">
        <v>349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55</v>
      </c>
    </row>
    <row r="14" spans="1:5" ht="12.75">
      <c r="A14" s="38" t="s">
        <v>52</v>
      </c>
      <c r="E14" s="37" t="s">
        <v>225</v>
      </c>
    </row>
    <row r="15" spans="1:16" ht="12.75">
      <c r="A15" s="25" t="s">
        <v>45</v>
      </c>
      <c s="29" t="s">
        <v>22</v>
      </c>
      <c s="29" t="s">
        <v>46</v>
      </c>
      <c s="25" t="s">
        <v>57</v>
      </c>
      <c s="30" t="s">
        <v>48</v>
      </c>
      <c s="31" t="s">
        <v>49</v>
      </c>
      <c s="32">
        <v>4.082</v>
      </c>
      <c s="33">
        <v>499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58</v>
      </c>
    </row>
    <row r="17" spans="1:5" ht="12.75">
      <c r="A17" s="38" t="s">
        <v>52</v>
      </c>
      <c r="E17" s="37" t="s">
        <v>226</v>
      </c>
    </row>
    <row r="18" spans="1:16" ht="12.75">
      <c r="A18" s="25" t="s">
        <v>45</v>
      </c>
      <c s="29" t="s">
        <v>33</v>
      </c>
      <c s="29" t="s">
        <v>69</v>
      </c>
      <c s="25" t="s">
        <v>61</v>
      </c>
      <c s="30" t="s">
        <v>70</v>
      </c>
      <c s="31" t="s">
        <v>67</v>
      </c>
      <c s="32">
        <v>0.5</v>
      </c>
      <c s="33">
        <v>2005074.39</v>
      </c>
      <c s="33">
        <f>ROUND(ROUND(H18,2)*ROUND(G18,3),2)</f>
      </c>
      <c r="O18">
        <f>(I18*21)/100</f>
      </c>
      <c t="s">
        <v>23</v>
      </c>
    </row>
    <row r="19" spans="1:5" ht="76.5">
      <c r="A19" s="34" t="s">
        <v>50</v>
      </c>
      <c r="E19" s="35" t="s">
        <v>71</v>
      </c>
    </row>
    <row r="20" spans="1:5" ht="12.75">
      <c r="A20" s="36" t="s">
        <v>52</v>
      </c>
      <c r="E20" s="37" t="s">
        <v>61</v>
      </c>
    </row>
    <row r="21" spans="1:18" ht="12.75" customHeight="1">
      <c r="A21" s="6" t="s">
        <v>43</v>
      </c>
      <c s="6"/>
      <c s="40" t="s">
        <v>29</v>
      </c>
      <c s="6"/>
      <c s="27" t="s">
        <v>100</v>
      </c>
      <c s="6"/>
      <c s="6"/>
      <c s="6"/>
      <c s="41">
        <f>0+Q21</f>
      </c>
      <c r="O21">
        <f>0+R21</f>
      </c>
      <c r="Q21">
        <f>0+I22+I25+I28+I31</f>
      </c>
      <c>
        <f>0+O22+O25+O28+O31</f>
      </c>
    </row>
    <row r="22" spans="1:16" ht="25.5">
      <c r="A22" s="25" t="s">
        <v>45</v>
      </c>
      <c s="29" t="s">
        <v>35</v>
      </c>
      <c s="29" t="s">
        <v>227</v>
      </c>
      <c s="25" t="s">
        <v>61</v>
      </c>
      <c s="30" t="s">
        <v>228</v>
      </c>
      <c s="31" t="s">
        <v>110</v>
      </c>
      <c s="32">
        <v>1.775</v>
      </c>
      <c s="33">
        <v>968</v>
      </c>
      <c s="33">
        <f>ROUND(ROUND(H22,2)*ROUND(G22,3),2)</f>
      </c>
      <c r="O22">
        <f>(I22*21)/100</f>
      </c>
      <c t="s">
        <v>23</v>
      </c>
    </row>
    <row r="23" spans="1:5" ht="51">
      <c r="A23" s="34" t="s">
        <v>50</v>
      </c>
      <c r="E23" s="35" t="s">
        <v>111</v>
      </c>
    </row>
    <row r="24" spans="1:5" ht="25.5">
      <c r="A24" s="38" t="s">
        <v>52</v>
      </c>
      <c r="E24" s="37" t="s">
        <v>229</v>
      </c>
    </row>
    <row r="25" spans="1:16" ht="12.75">
      <c r="A25" s="25" t="s">
        <v>45</v>
      </c>
      <c s="29" t="s">
        <v>37</v>
      </c>
      <c s="29" t="s">
        <v>230</v>
      </c>
      <c s="25" t="s">
        <v>61</v>
      </c>
      <c s="30" t="s">
        <v>231</v>
      </c>
      <c s="31" t="s">
        <v>110</v>
      </c>
      <c s="32">
        <v>7.056</v>
      </c>
      <c s="33">
        <v>1180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136</v>
      </c>
    </row>
    <row r="27" spans="1:5" ht="25.5">
      <c r="A27" s="38" t="s">
        <v>52</v>
      </c>
      <c r="E27" s="37" t="s">
        <v>232</v>
      </c>
    </row>
    <row r="28" spans="1:16" ht="25.5">
      <c r="A28" s="25" t="s">
        <v>45</v>
      </c>
      <c s="29" t="s">
        <v>72</v>
      </c>
      <c s="29" t="s">
        <v>233</v>
      </c>
      <c s="25" t="s">
        <v>61</v>
      </c>
      <c s="30" t="s">
        <v>234</v>
      </c>
      <c s="31" t="s">
        <v>110</v>
      </c>
      <c s="32">
        <v>30.68</v>
      </c>
      <c s="33">
        <v>447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136</v>
      </c>
    </row>
    <row r="30" spans="1:5" ht="63.75">
      <c r="A30" s="38" t="s">
        <v>52</v>
      </c>
      <c r="E30" s="37" t="s">
        <v>235</v>
      </c>
    </row>
    <row r="31" spans="1:16" ht="12.75">
      <c r="A31" s="25" t="s">
        <v>45</v>
      </c>
      <c s="29" t="s">
        <v>74</v>
      </c>
      <c s="29" t="s">
        <v>236</v>
      </c>
      <c s="25" t="s">
        <v>61</v>
      </c>
      <c s="30" t="s">
        <v>237</v>
      </c>
      <c s="31" t="s">
        <v>104</v>
      </c>
      <c s="32">
        <v>168</v>
      </c>
      <c s="33">
        <v>16.2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61</v>
      </c>
    </row>
    <row r="33" spans="1:5" ht="25.5">
      <c r="A33" s="36" t="s">
        <v>52</v>
      </c>
      <c r="E33" s="37" t="s">
        <v>238</v>
      </c>
    </row>
    <row r="34" spans="1:18" ht="12.75" customHeight="1">
      <c r="A34" s="6" t="s">
        <v>43</v>
      </c>
      <c s="6"/>
      <c s="40" t="s">
        <v>35</v>
      </c>
      <c s="6"/>
      <c s="27" t="s">
        <v>25</v>
      </c>
      <c s="6"/>
      <c s="6"/>
      <c s="6"/>
      <c s="41">
        <f>0+Q34</f>
      </c>
      <c r="O34">
        <f>0+R34</f>
      </c>
      <c r="Q34">
        <f>0+I35+I38+I41+I44+I47</f>
      </c>
      <c>
        <f>0+O35+O38+O41+O44+O47</f>
      </c>
    </row>
    <row r="35" spans="1:16" ht="12.75">
      <c r="A35" s="25" t="s">
        <v>45</v>
      </c>
      <c s="29" t="s">
        <v>40</v>
      </c>
      <c s="29" t="s">
        <v>239</v>
      </c>
      <c s="25" t="s">
        <v>61</v>
      </c>
      <c s="30" t="s">
        <v>240</v>
      </c>
      <c s="31" t="s">
        <v>104</v>
      </c>
      <c s="32">
        <v>90.8</v>
      </c>
      <c s="33">
        <v>181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61</v>
      </c>
    </row>
    <row r="37" spans="1:5" ht="25.5">
      <c r="A37" s="38" t="s">
        <v>52</v>
      </c>
      <c r="E37" s="37" t="s">
        <v>241</v>
      </c>
    </row>
    <row r="38" spans="1:16" ht="12.75">
      <c r="A38" s="25" t="s">
        <v>45</v>
      </c>
      <c s="29" t="s">
        <v>42</v>
      </c>
      <c s="29" t="s">
        <v>242</v>
      </c>
      <c s="25" t="s">
        <v>61</v>
      </c>
      <c s="30" t="s">
        <v>243</v>
      </c>
      <c s="31" t="s">
        <v>104</v>
      </c>
      <c s="32">
        <v>84.92</v>
      </c>
      <c s="33">
        <v>222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61</v>
      </c>
    </row>
    <row r="40" spans="1:5" ht="25.5">
      <c r="A40" s="38" t="s">
        <v>52</v>
      </c>
      <c r="E40" s="37" t="s">
        <v>244</v>
      </c>
    </row>
    <row r="41" spans="1:16" ht="12.75">
      <c r="A41" s="25" t="s">
        <v>45</v>
      </c>
      <c s="29" t="s">
        <v>85</v>
      </c>
      <c s="29" t="s">
        <v>245</v>
      </c>
      <c s="25" t="s">
        <v>61</v>
      </c>
      <c s="30" t="s">
        <v>246</v>
      </c>
      <c s="31" t="s">
        <v>104</v>
      </c>
      <c s="32">
        <v>90.8</v>
      </c>
      <c s="33">
        <v>545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247</v>
      </c>
    </row>
    <row r="43" spans="1:5" ht="25.5">
      <c r="A43" s="38" t="s">
        <v>52</v>
      </c>
      <c r="E43" s="37" t="s">
        <v>248</v>
      </c>
    </row>
    <row r="44" spans="1:16" ht="12.75">
      <c r="A44" s="25" t="s">
        <v>45</v>
      </c>
      <c s="29" t="s">
        <v>88</v>
      </c>
      <c s="29" t="s">
        <v>249</v>
      </c>
      <c s="25" t="s">
        <v>61</v>
      </c>
      <c s="30" t="s">
        <v>250</v>
      </c>
      <c s="31" t="s">
        <v>104</v>
      </c>
      <c s="32">
        <v>70.9</v>
      </c>
      <c s="33">
        <v>666</v>
      </c>
      <c s="33">
        <f>ROUND(ROUND(H44,2)*ROUND(G44,3),2)</f>
      </c>
      <c r="O44">
        <f>(I44*21)/100</f>
      </c>
      <c t="s">
        <v>23</v>
      </c>
    </row>
    <row r="45" spans="1:5" ht="25.5">
      <c r="A45" s="34" t="s">
        <v>50</v>
      </c>
      <c r="E45" s="35" t="s">
        <v>251</v>
      </c>
    </row>
    <row r="46" spans="1:5" ht="25.5">
      <c r="A46" s="38" t="s">
        <v>52</v>
      </c>
      <c r="E46" s="37" t="s">
        <v>252</v>
      </c>
    </row>
    <row r="47" spans="1:16" ht="25.5">
      <c r="A47" s="25" t="s">
        <v>45</v>
      </c>
      <c s="29" t="s">
        <v>92</v>
      </c>
      <c s="29" t="s">
        <v>253</v>
      </c>
      <c s="25" t="s">
        <v>61</v>
      </c>
      <c s="30" t="s">
        <v>254</v>
      </c>
      <c s="31" t="s">
        <v>104</v>
      </c>
      <c s="32">
        <v>6.3</v>
      </c>
      <c s="33">
        <v>1230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255</v>
      </c>
    </row>
    <row r="49" spans="1:5" ht="25.5">
      <c r="A49" s="36" t="s">
        <v>52</v>
      </c>
      <c r="E49" s="37" t="s">
        <v>256</v>
      </c>
    </row>
    <row r="50" spans="1:18" ht="12.75" customHeight="1">
      <c r="A50" s="6" t="s">
        <v>43</v>
      </c>
      <c s="6"/>
      <c s="40" t="s">
        <v>40</v>
      </c>
      <c s="6"/>
      <c s="27" t="s">
        <v>189</v>
      </c>
      <c s="6"/>
      <c s="6"/>
      <c s="6"/>
      <c s="41">
        <f>0+Q50</f>
      </c>
      <c r="O50">
        <f>0+R50</f>
      </c>
      <c r="Q50">
        <f>0+I51</f>
      </c>
      <c>
        <f>0+O51</f>
      </c>
    </row>
    <row r="51" spans="1:16" ht="12.75">
      <c r="A51" s="25" t="s">
        <v>45</v>
      </c>
      <c s="29" t="s">
        <v>96</v>
      </c>
      <c s="29" t="s">
        <v>257</v>
      </c>
      <c s="25" t="s">
        <v>61</v>
      </c>
      <c s="30" t="s">
        <v>258</v>
      </c>
      <c s="31" t="s">
        <v>121</v>
      </c>
      <c s="32">
        <v>96</v>
      </c>
      <c s="33">
        <v>279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259</v>
      </c>
    </row>
    <row r="53" spans="1:5" ht="25.5">
      <c r="A53" s="36" t="s">
        <v>52</v>
      </c>
      <c r="E53" s="37" t="s">
        <v>260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